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150" windowHeight="7770" activeTab="0"/>
  </bookViews>
  <sheets>
    <sheet name="Nyereségszámítá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<sst xmlns="http://schemas.openxmlformats.org/spreadsheetml/2006/main" count="60" uniqueCount="38">
  <si>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Fal hossza:</t>
  </si>
  <si>
    <t>m</t>
  </si>
  <si>
    <t>Fal magassága:</t>
  </si>
  <si>
    <t>Ingatlan eladási ár:</t>
  </si>
  <si>
    <t>Ft/m2</t>
  </si>
  <si>
    <t>Szükséges mennyiség:</t>
  </si>
  <si>
    <t>m2</t>
  </si>
  <si>
    <t>Tégla</t>
  </si>
  <si>
    <t>Szállítás</t>
  </si>
  <si>
    <t>Munkadíj</t>
  </si>
  <si>
    <t>Összesen egységár</t>
  </si>
  <si>
    <t>Falazóelemek ára teljes mennyiségre</t>
  </si>
  <si>
    <t>Falak ára teljes mennyiségre</t>
  </si>
  <si>
    <t>Olcsóbb a többinél</t>
  </si>
  <si>
    <t>Nyert  terület értéke adott Ft/m2 esetén</t>
  </si>
  <si>
    <t>Össz nyereség ZajStopp-al</t>
  </si>
  <si>
    <t>Tégla típusa</t>
  </si>
  <si>
    <t>Menny. (db/m2)</t>
  </si>
  <si>
    <t>Listaár (Ft/m2)</t>
  </si>
  <si>
    <t>Menny. (m2/kam.)</t>
  </si>
  <si>
    <t>Ár (Ft/m2 /100 km)</t>
  </si>
  <si>
    <t>Ár (Ft/m2)</t>
  </si>
  <si>
    <t>Ár (Ft)</t>
  </si>
  <si>
    <t>(m2)</t>
  </si>
  <si>
    <t>(Ft)</t>
  </si>
  <si>
    <r>
      <t xml:space="preserve">Bakonytherm 10/50 NF </t>
    </r>
    <r>
      <rPr>
        <i/>
        <sz val="12"/>
        <color indexed="8"/>
        <rFont val="Arial Black"/>
        <family val="2"/>
      </rPr>
      <t>Zajstopp</t>
    </r>
  </si>
  <si>
    <t>-</t>
  </si>
  <si>
    <t>20 cm-es mészhomok hanggátló tégla</t>
  </si>
  <si>
    <t>25 cm-es kerámia hanggátló tégla</t>
  </si>
  <si>
    <t>20 cm-es beton hanggátló blokk</t>
  </si>
  <si>
    <t>25 cm-es betonnal töltött hanggátló tégla</t>
  </si>
  <si>
    <t>Kötőanyag</t>
  </si>
  <si>
    <t>Tégla szélessége</t>
  </si>
  <si>
    <t>(cm)</t>
  </si>
  <si>
    <t>SZÁMOLJA KI ÖNMAGA ÁLTAL VÁLASZTOTT HANG-GÁTLÓ TÉGLÁVAL A FALAZAT EGYSÉGÁRÁT</t>
  </si>
  <si>
    <t>PÉLDÁK LISTAÁRAKKAL</t>
  </si>
  <si>
    <t>Kérem töltse ki a kékkel jelölt mezőket</t>
  </si>
  <si>
    <t>Nyert eladható terület 25 cm-es falhoz képest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</si>
</sst>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10"/>
      <name val="Calibri"/>
      <family val="2"/>
    </font>
    <font>
      <i/>
      <sz val="12"/>
      <color indexed="8"/>
      <name val="Arial Black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2"/>
      <color indexed="3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u val="single"/>
      <sz val="16"/>
      <color indexed="56"/>
      <name val="Calibri"/>
      <family val="2"/>
    </font>
    <font>
      <b/>
      <i/>
      <sz val="14"/>
      <color indexed="10"/>
      <name val="Calibri"/>
      <family val="2"/>
    </font>
    <font>
      <b/>
      <i/>
      <u val="single"/>
      <sz val="14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10"/>
      <name val="Arial Black"/>
      <family val="0"/>
    </font>
    <font>
      <i/>
      <sz val="20"/>
      <color indexed="10"/>
      <name val="Arial Blac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E200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u val="single"/>
      <sz val="16"/>
      <color rgb="FFE2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E20000"/>
      <name val="Calibri"/>
      <family val="2"/>
    </font>
    <font>
      <b/>
      <i/>
      <sz val="12"/>
      <color rgb="FF0070C0"/>
      <name val="Calibri"/>
      <family val="2"/>
    </font>
    <font>
      <sz val="12"/>
      <color rgb="FF002060"/>
      <name val="Calibri"/>
      <family val="2"/>
    </font>
    <font>
      <b/>
      <sz val="14"/>
      <color theme="1"/>
      <name val="Calibri"/>
      <family val="2"/>
    </font>
    <font>
      <sz val="12"/>
      <color rgb="FF00B050"/>
      <name val="Calibri"/>
      <family val="2"/>
    </font>
    <font>
      <sz val="11"/>
      <color rgb="FF002060"/>
      <name val="Calibri"/>
      <family val="2"/>
    </font>
    <font>
      <b/>
      <i/>
      <sz val="16"/>
      <color rgb="FFFF0000"/>
      <name val="Calibri"/>
      <family val="2"/>
    </font>
    <font>
      <b/>
      <sz val="12"/>
      <color rgb="FF002060"/>
      <name val="Calibri"/>
      <family val="2"/>
    </font>
    <font>
      <b/>
      <sz val="14"/>
      <color rgb="FF002060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u val="single"/>
      <sz val="16"/>
      <color rgb="FF002060"/>
      <name val="Calibri"/>
      <family val="2"/>
    </font>
    <font>
      <b/>
      <i/>
      <sz val="14"/>
      <color rgb="FFFF0000"/>
      <name val="Calibri"/>
      <family val="2"/>
    </font>
    <font>
      <b/>
      <i/>
      <u val="single"/>
      <sz val="14"/>
      <color rgb="FF7030A0"/>
      <name val="Calibri"/>
      <family val="2"/>
    </font>
    <font>
      <b/>
      <sz val="16"/>
      <color rgb="FF00206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E6A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double"/>
      <top style="double"/>
      <bottom style="double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3" fontId="68" fillId="0" borderId="19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3" fontId="68" fillId="0" borderId="20" xfId="0" applyNumberFormat="1" applyFont="1" applyBorder="1" applyAlignment="1">
      <alignment horizontal="center" vertical="center"/>
    </xf>
    <xf numFmtId="3" fontId="69" fillId="34" borderId="20" xfId="0" applyNumberFormat="1" applyFont="1" applyFill="1" applyBorder="1" applyAlignment="1">
      <alignment horizontal="center" vertical="center"/>
    </xf>
    <xf numFmtId="3" fontId="70" fillId="0" borderId="15" xfId="0" applyNumberFormat="1" applyFont="1" applyBorder="1" applyAlignment="1">
      <alignment horizontal="center" vertical="center"/>
    </xf>
    <xf numFmtId="3" fontId="71" fillId="0" borderId="16" xfId="0" applyNumberFormat="1" applyFont="1" applyBorder="1" applyAlignment="1">
      <alignment horizontal="center" vertical="center"/>
    </xf>
    <xf numFmtId="3" fontId="70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3" fontId="68" fillId="0" borderId="22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3" fontId="68" fillId="0" borderId="23" xfId="0" applyNumberFormat="1" applyFont="1" applyBorder="1" applyAlignment="1">
      <alignment horizontal="center" vertical="center"/>
    </xf>
    <xf numFmtId="3" fontId="72" fillId="33" borderId="20" xfId="0" applyNumberFormat="1" applyFont="1" applyFill="1" applyBorder="1" applyAlignment="1">
      <alignment horizontal="center" vertical="center"/>
    </xf>
    <xf numFmtId="3" fontId="73" fillId="0" borderId="16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3" fontId="68" fillId="0" borderId="13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3" fontId="68" fillId="0" borderId="14" xfId="0" applyNumberFormat="1" applyFont="1" applyBorder="1" applyAlignment="1">
      <alignment horizontal="center" vertical="center"/>
    </xf>
    <xf numFmtId="3" fontId="72" fillId="33" borderId="24" xfId="0" applyNumberFormat="1" applyFont="1" applyFill="1" applyBorder="1" applyAlignment="1">
      <alignment horizontal="center" vertical="center"/>
    </xf>
    <xf numFmtId="3" fontId="70" fillId="0" borderId="12" xfId="0" applyNumberFormat="1" applyFont="1" applyBorder="1" applyAlignment="1">
      <alignment horizontal="center" vertical="center"/>
    </xf>
    <xf numFmtId="3" fontId="73" fillId="0" borderId="25" xfId="0" applyNumberFormat="1" applyFont="1" applyBorder="1" applyAlignment="1">
      <alignment horizontal="center" vertical="center"/>
    </xf>
    <xf numFmtId="3" fontId="7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3" fontId="7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3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3" fontId="72" fillId="33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Border="1" applyAlignment="1">
      <alignment horizontal="center" vertical="center"/>
    </xf>
    <xf numFmtId="3" fontId="75" fillId="0" borderId="0" xfId="0" applyNumberFormat="1" applyFont="1" applyBorder="1" applyAlignment="1">
      <alignment horizontal="center" vertical="center"/>
    </xf>
    <xf numFmtId="3" fontId="7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0" xfId="0" applyFont="1" applyAlignment="1">
      <alignment vertical="center"/>
    </xf>
    <xf numFmtId="0" fontId="74" fillId="2" borderId="0" xfId="0" applyFont="1" applyFill="1" applyAlignment="1" applyProtection="1">
      <alignment horizontal="center" vertical="center"/>
      <protection locked="0"/>
    </xf>
    <xf numFmtId="3" fontId="74" fillId="2" borderId="0" xfId="0" applyNumberFormat="1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0" fontId="77" fillId="0" borderId="27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7" fillId="0" borderId="14" xfId="0" applyFont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/>
    </xf>
    <xf numFmtId="0" fontId="77" fillId="2" borderId="11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/>
      <protection locked="0"/>
    </xf>
    <xf numFmtId="0" fontId="77" fillId="0" borderId="0" xfId="0" applyFont="1" applyAlignment="1" applyProtection="1">
      <alignment horizontal="center" vertical="center"/>
      <protection locked="0"/>
    </xf>
    <xf numFmtId="3" fontId="77" fillId="2" borderId="13" xfId="0" applyNumberFormat="1" applyFont="1" applyFill="1" applyBorder="1" applyAlignment="1" applyProtection="1">
      <alignment horizontal="center" vertical="center"/>
      <protection locked="0"/>
    </xf>
    <xf numFmtId="0" fontId="77" fillId="2" borderId="12" xfId="0" applyFont="1" applyFill="1" applyBorder="1" applyAlignment="1" applyProtection="1">
      <alignment horizontal="center" vertical="center" wrapText="1"/>
      <protection locked="0"/>
    </xf>
    <xf numFmtId="0" fontId="77" fillId="2" borderId="0" xfId="0" applyFont="1" applyFill="1" applyBorder="1" applyAlignment="1" applyProtection="1">
      <alignment/>
      <protection locked="0"/>
    </xf>
    <xf numFmtId="0" fontId="77" fillId="2" borderId="12" xfId="0" applyFont="1" applyFill="1" applyBorder="1" applyAlignment="1" applyProtection="1">
      <alignment horizontal="center" vertical="center"/>
      <protection locked="0"/>
    </xf>
    <xf numFmtId="3" fontId="77" fillId="2" borderId="14" xfId="0" applyNumberFormat="1" applyFont="1" applyFill="1" applyBorder="1" applyAlignment="1" applyProtection="1">
      <alignment horizontal="center" vertical="center"/>
      <protection locked="0"/>
    </xf>
    <xf numFmtId="0" fontId="77" fillId="2" borderId="28" xfId="0" applyFont="1" applyFill="1" applyBorder="1" applyAlignment="1" applyProtection="1">
      <alignment/>
      <protection locked="0"/>
    </xf>
    <xf numFmtId="0" fontId="0" fillId="35" borderId="11" xfId="0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3" fontId="68" fillId="35" borderId="13" xfId="0" applyNumberFormat="1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3" fontId="68" fillId="35" borderId="14" xfId="0" applyNumberFormat="1" applyFont="1" applyFill="1" applyBorder="1" applyAlignment="1">
      <alignment horizontal="center" vertical="center"/>
    </xf>
    <xf numFmtId="3" fontId="72" fillId="35" borderId="24" xfId="0" applyNumberFormat="1" applyFont="1" applyFill="1" applyBorder="1" applyAlignment="1">
      <alignment horizontal="center" vertical="center"/>
    </xf>
    <xf numFmtId="3" fontId="70" fillId="35" borderId="12" xfId="0" applyNumberFormat="1" applyFont="1" applyFill="1" applyBorder="1" applyAlignment="1">
      <alignment horizontal="center" vertical="center"/>
    </xf>
    <xf numFmtId="3" fontId="73" fillId="35" borderId="25" xfId="0" applyNumberFormat="1" applyFont="1" applyFill="1" applyBorder="1" applyAlignment="1">
      <alignment horizontal="center" vertical="center"/>
    </xf>
    <xf numFmtId="3" fontId="70" fillId="35" borderId="25" xfId="0" applyNumberFormat="1" applyFont="1" applyFill="1" applyBorder="1" applyAlignment="1">
      <alignment horizontal="center" vertical="center"/>
    </xf>
    <xf numFmtId="0" fontId="79" fillId="35" borderId="29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3" fontId="80" fillId="35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81" fillId="0" borderId="3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2" fillId="33" borderId="37" xfId="0" applyFont="1" applyFill="1" applyBorder="1" applyAlignment="1">
      <alignment horizontal="center" vertical="center" wrapText="1"/>
    </xf>
    <xf numFmtId="0" fontId="83" fillId="2" borderId="38" xfId="0" applyFont="1" applyFill="1" applyBorder="1" applyAlignment="1">
      <alignment vertical="center"/>
    </xf>
    <xf numFmtId="3" fontId="84" fillId="33" borderId="22" xfId="0" applyNumberFormat="1" applyFont="1" applyFill="1" applyBorder="1" applyAlignment="1">
      <alignment horizontal="center" vertical="center"/>
    </xf>
    <xf numFmtId="3" fontId="84" fillId="33" borderId="13" xfId="0" applyNumberFormat="1" applyFont="1" applyFill="1" applyBorder="1" applyAlignment="1">
      <alignment horizontal="center" vertical="center"/>
    </xf>
    <xf numFmtId="3" fontId="85" fillId="36" borderId="13" xfId="0" applyNumberFormat="1" applyFont="1" applyFill="1" applyBorder="1" applyAlignment="1">
      <alignment horizontal="center" vertical="center"/>
    </xf>
    <xf numFmtId="3" fontId="71" fillId="0" borderId="25" xfId="0" applyNumberFormat="1" applyFont="1" applyBorder="1" applyAlignment="1">
      <alignment horizontal="center" vertical="center"/>
    </xf>
    <xf numFmtId="3" fontId="71" fillId="35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39" xfId="0" applyFont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6" fillId="0" borderId="0" xfId="0" applyFont="1" applyFill="1" applyBorder="1" applyAlignment="1">
      <alignment horizontal="center" wrapText="1"/>
    </xf>
    <xf numFmtId="0" fontId="87" fillId="33" borderId="40" xfId="0" applyFont="1" applyFill="1" applyBorder="1" applyAlignment="1">
      <alignment horizontal="center" vertical="center" textRotation="90"/>
    </xf>
    <xf numFmtId="0" fontId="87" fillId="33" borderId="41" xfId="0" applyFont="1" applyFill="1" applyBorder="1" applyAlignment="1">
      <alignment horizontal="center" vertical="center" textRotation="90"/>
    </xf>
    <xf numFmtId="0" fontId="87" fillId="33" borderId="30" xfId="0" applyFont="1" applyFill="1" applyBorder="1" applyAlignment="1">
      <alignment horizontal="center" vertic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295275</xdr:colOff>
      <xdr:row>1</xdr:row>
      <xdr:rowOff>133350</xdr:rowOff>
    </xdr:from>
    <xdr:to>
      <xdr:col>24</xdr:col>
      <xdr:colOff>742950</xdr:colOff>
      <xdr:row>2</xdr:row>
      <xdr:rowOff>381000</xdr:rowOff>
    </xdr:to>
    <xdr:sp>
      <xdr:nvSpPr>
        <xdr:cNvPr id="1" name="Szalagnyíl lefelé 1"/>
        <xdr:cNvSpPr>
          <a:spLocks/>
        </xdr:cNvSpPr>
      </xdr:nvSpPr>
      <xdr:spPr>
        <a:xfrm>
          <a:off x="6010275" y="790575"/>
          <a:ext cx="3752850" cy="533400"/>
        </a:xfrm>
        <a:prstGeom prst="curvedDownArrow">
          <a:avLst>
            <a:gd name="adj1" fmla="val 40884"/>
            <a:gd name="adj2" fmla="val 47736"/>
            <a:gd name="adj3" fmla="val 40185"/>
          </a:avLst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3</xdr:row>
      <xdr:rowOff>381000</xdr:rowOff>
    </xdr:from>
    <xdr:to>
      <xdr:col>9</xdr:col>
      <xdr:colOff>676275</xdr:colOff>
      <xdr:row>5</xdr:row>
      <xdr:rowOff>9525</xdr:rowOff>
    </xdr:to>
    <xdr:sp>
      <xdr:nvSpPr>
        <xdr:cNvPr id="2" name="Lefelé nyíl 2"/>
        <xdr:cNvSpPr>
          <a:spLocks/>
        </xdr:cNvSpPr>
      </xdr:nvSpPr>
      <xdr:spPr>
        <a:xfrm>
          <a:off x="2228850" y="1704975"/>
          <a:ext cx="209550" cy="390525"/>
        </a:xfrm>
        <a:prstGeom prst="downArrow">
          <a:avLst>
            <a:gd name="adj" fmla="val 31134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10</xdr:col>
      <xdr:colOff>781050</xdr:colOff>
      <xdr:row>2</xdr:row>
      <xdr:rowOff>257175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29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923925</xdr:colOff>
      <xdr:row>0</xdr:row>
      <xdr:rowOff>361950</xdr:rowOff>
    </xdr:from>
    <xdr:ext cx="1352550" cy="390525"/>
    <xdr:sp>
      <xdr:nvSpPr>
        <xdr:cNvPr id="4" name="Szövegdoboz 4"/>
        <xdr:cNvSpPr txBox="1">
          <a:spLocks noChangeArrowheads="1"/>
        </xdr:cNvSpPr>
      </xdr:nvSpPr>
      <xdr:spPr>
        <a:xfrm rot="19440000">
          <a:off x="1438275" y="361950"/>
          <a:ext cx="1352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ZajStop</a:t>
          </a:r>
          <a:r>
            <a:rPr lang="en-US" cap="none" sz="2000" b="0" i="1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</a:t>
          </a:r>
        </a:p>
      </xdr:txBody>
    </xdr:sp>
    <xdr:clientData/>
  </xdr:oneCellAnchor>
  <xdr:twoCellAnchor>
    <xdr:from>
      <xdr:col>0</xdr:col>
      <xdr:colOff>228600</xdr:colOff>
      <xdr:row>4</xdr:row>
      <xdr:rowOff>28575</xdr:rowOff>
    </xdr:from>
    <xdr:to>
      <xdr:col>1</xdr:col>
      <xdr:colOff>9525</xdr:colOff>
      <xdr:row>12</xdr:row>
      <xdr:rowOff>266700</xdr:rowOff>
    </xdr:to>
    <xdr:sp>
      <xdr:nvSpPr>
        <xdr:cNvPr id="5" name="Kanyar jobbra 5"/>
        <xdr:cNvSpPr>
          <a:spLocks/>
        </xdr:cNvSpPr>
      </xdr:nvSpPr>
      <xdr:spPr>
        <a:xfrm rot="10800000" flipH="1">
          <a:off x="228600" y="1733550"/>
          <a:ext cx="295275" cy="3248025"/>
        </a:xfrm>
        <a:custGeom>
          <a:pathLst>
            <a:path h="3291416" w="391583">
              <a:moveTo>
                <a:pt x="0" y="3291416"/>
              </a:moveTo>
              <a:lnTo>
                <a:pt x="0" y="220265"/>
              </a:lnTo>
              <a:lnTo>
                <a:pt x="0" y="48947"/>
              </a:lnTo>
              <a:lnTo>
                <a:pt x="342636" y="391583"/>
              </a:lnTo>
              <a:lnTo>
                <a:pt x="0" y="220265"/>
              </a:lnTo>
              <a:lnTo>
                <a:pt x="171318" y="48947"/>
              </a:lnTo>
              <a:lnTo>
                <a:pt x="293687" y="48948"/>
              </a:lnTo>
              <a:lnTo>
                <a:pt x="293687" y="0"/>
              </a:lnTo>
              <a:lnTo>
                <a:pt x="391583" y="97896"/>
              </a:lnTo>
              <a:close/>
            </a:path>
          </a:pathLst>
        </a:cu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showGridLines="0" tabSelected="1" zoomScale="90" zoomScaleNormal="90" zoomScalePageLayoutView="0" workbookViewId="0" topLeftCell="A1">
      <selection activeCell="J6" sqref="J6"/>
    </sheetView>
  </sheetViews>
  <sheetFormatPr defaultColWidth="9.140625" defaultRowHeight="15"/>
  <cols>
    <col min="1" max="1" width="7.7109375" style="0" customWidth="1"/>
    <col min="2" max="2" width="18.7109375" style="0" customWidth="1"/>
    <col min="3" max="4" width="9.140625" style="0" hidden="1" customWidth="1"/>
    <col min="5" max="5" width="10.8515625" style="0" hidden="1" customWidth="1"/>
    <col min="6" max="6" width="9.140625" style="0" hidden="1" customWidth="1"/>
    <col min="7" max="7" width="12.57421875" style="0" hidden="1" customWidth="1"/>
    <col min="8" max="8" width="9.140625" style="0" hidden="1" customWidth="1"/>
    <col min="9" max="9" width="10.8515625" style="2" hidden="1" customWidth="1"/>
    <col min="10" max="10" width="13.57421875" style="0" customWidth="1"/>
    <col min="11" max="11" width="12.28125" style="0" customWidth="1"/>
    <col min="12" max="12" width="21.28125" style="0" customWidth="1"/>
    <col min="13" max="15" width="11.28125" style="0" hidden="1" customWidth="1"/>
    <col min="16" max="16" width="12.8515625" style="0" hidden="1" customWidth="1"/>
    <col min="17" max="17" width="11.140625" style="0" hidden="1" customWidth="1"/>
    <col min="18" max="18" width="9.140625" style="0" hidden="1" customWidth="1"/>
    <col min="19" max="19" width="10.421875" style="0" hidden="1" customWidth="1"/>
    <col min="20" max="20" width="12.140625" style="0" customWidth="1"/>
    <col min="21" max="23" width="12.28125" style="0" customWidth="1"/>
    <col min="24" max="24" width="12.7109375" style="0" customWidth="1"/>
    <col min="25" max="25" width="14.7109375" style="0" customWidth="1"/>
    <col min="26" max="26" width="4.7109375" style="0" customWidth="1"/>
    <col min="27" max="27" width="0" style="0" hidden="1" customWidth="1"/>
  </cols>
  <sheetData>
    <row r="1" spans="12:27" ht="51.75" customHeight="1" thickBot="1" thickTop="1">
      <c r="L1" s="110" t="s">
        <v>16</v>
      </c>
      <c r="M1" s="114" t="s">
        <v>7</v>
      </c>
      <c r="N1" s="115"/>
      <c r="O1" s="116" t="s">
        <v>8</v>
      </c>
      <c r="P1" s="117"/>
      <c r="Q1" s="40" t="s">
        <v>31</v>
      </c>
      <c r="R1" s="6" t="s">
        <v>9</v>
      </c>
      <c r="S1" s="7" t="s">
        <v>10</v>
      </c>
      <c r="T1" s="94" t="s">
        <v>11</v>
      </c>
      <c r="U1" s="94" t="s">
        <v>12</v>
      </c>
      <c r="V1" s="95" t="s">
        <v>13</v>
      </c>
      <c r="W1" s="95" t="s">
        <v>37</v>
      </c>
      <c r="X1" s="96" t="s">
        <v>14</v>
      </c>
      <c r="Y1" s="97" t="s">
        <v>15</v>
      </c>
      <c r="AA1">
        <v>70000</v>
      </c>
    </row>
    <row r="2" spans="12:26" ht="22.5" customHeight="1" thickBot="1" thickTop="1">
      <c r="L2" s="111"/>
      <c r="M2" s="9" t="s">
        <v>17</v>
      </c>
      <c r="N2" s="10" t="s">
        <v>18</v>
      </c>
      <c r="O2" s="9" t="s">
        <v>19</v>
      </c>
      <c r="P2" s="10" t="s">
        <v>20</v>
      </c>
      <c r="Q2" s="10" t="s">
        <v>21</v>
      </c>
      <c r="R2" s="11" t="s">
        <v>21</v>
      </c>
      <c r="S2" s="12" t="s">
        <v>21</v>
      </c>
      <c r="T2" s="13" t="s">
        <v>22</v>
      </c>
      <c r="U2" s="13" t="s">
        <v>22</v>
      </c>
      <c r="V2" s="14" t="s">
        <v>22</v>
      </c>
      <c r="W2" s="15" t="s">
        <v>23</v>
      </c>
      <c r="X2" s="14" t="s">
        <v>24</v>
      </c>
      <c r="Y2" s="68" t="s">
        <v>24</v>
      </c>
      <c r="Z2" s="119" t="s">
        <v>35</v>
      </c>
    </row>
    <row r="3" spans="12:26" ht="30" customHeight="1" thickBot="1">
      <c r="L3" s="16" t="s">
        <v>25</v>
      </c>
      <c r="M3" s="17">
        <v>8</v>
      </c>
      <c r="N3" s="18">
        <v>5813</v>
      </c>
      <c r="O3" s="19">
        <f>7.5*24</f>
        <v>180</v>
      </c>
      <c r="P3" s="18">
        <f>+AA$1/O3</f>
        <v>388.8888888888889</v>
      </c>
      <c r="Q3" s="18">
        <v>180</v>
      </c>
      <c r="R3" s="20">
        <v>1600</v>
      </c>
      <c r="S3" s="21">
        <f>+R3+Q3+P3+N3</f>
        <v>7981.888888888889</v>
      </c>
      <c r="T3" s="22">
        <f>+N3*J$9</f>
        <v>0</v>
      </c>
      <c r="U3" s="22">
        <f>+S3*J$9</f>
        <v>0</v>
      </c>
      <c r="V3" s="23" t="s">
        <v>26</v>
      </c>
      <c r="W3" s="24" t="s">
        <v>26</v>
      </c>
      <c r="X3" s="24" t="s">
        <v>26</v>
      </c>
      <c r="Y3" s="99" t="s">
        <v>26</v>
      </c>
      <c r="Z3" s="120"/>
    </row>
    <row r="4" spans="1:26" ht="30" customHeight="1" thickBot="1" thickTop="1">
      <c r="A4" s="98" t="s">
        <v>36</v>
      </c>
      <c r="B4" s="91"/>
      <c r="C4" s="91"/>
      <c r="D4" s="91"/>
      <c r="E4" s="91"/>
      <c r="F4" s="91"/>
      <c r="G4" s="91"/>
      <c r="H4" s="91"/>
      <c r="I4" s="92"/>
      <c r="J4" s="91"/>
      <c r="K4" s="93"/>
      <c r="L4" s="90" t="s">
        <v>27</v>
      </c>
      <c r="M4" s="26">
        <v>14.9</v>
      </c>
      <c r="N4" s="27">
        <v>7200</v>
      </c>
      <c r="O4" s="28">
        <v>67</v>
      </c>
      <c r="P4" s="18">
        <f>+AA$1/O4</f>
        <v>1044.7761194029852</v>
      </c>
      <c r="Q4" s="27">
        <v>300</v>
      </c>
      <c r="R4" s="29">
        <v>2000</v>
      </c>
      <c r="S4" s="30">
        <f>+R4+Q4+P4+N4</f>
        <v>10544.776119402984</v>
      </c>
      <c r="T4" s="22">
        <f>+N4*J$9</f>
        <v>0</v>
      </c>
      <c r="U4" s="22">
        <f>+S4*J$9</f>
        <v>0</v>
      </c>
      <c r="V4" s="23">
        <f>+U$3-U4</f>
        <v>0</v>
      </c>
      <c r="W4" s="31">
        <f>0.1*J$6</f>
        <v>0</v>
      </c>
      <c r="X4" s="24">
        <f>+W4*J$8</f>
        <v>0</v>
      </c>
      <c r="Y4" s="99">
        <f>+X4-V4</f>
        <v>0</v>
      </c>
      <c r="Z4" s="120"/>
    </row>
    <row r="5" spans="1:26" ht="30" customHeight="1" thickTop="1">
      <c r="A5" s="1"/>
      <c r="L5" s="25" t="s">
        <v>28</v>
      </c>
      <c r="M5" s="26">
        <v>12.8</v>
      </c>
      <c r="N5" s="27">
        <v>8200</v>
      </c>
      <c r="O5" s="28">
        <v>98</v>
      </c>
      <c r="P5" s="18">
        <f>+AA$1/O5</f>
        <v>714.2857142857143</v>
      </c>
      <c r="Q5" s="27">
        <v>400</v>
      </c>
      <c r="R5" s="29">
        <v>1800</v>
      </c>
      <c r="S5" s="30">
        <f>+R5+Q5+P5+N5</f>
        <v>11114.285714285714</v>
      </c>
      <c r="T5" s="22">
        <f>+N5*J$9</f>
        <v>0</v>
      </c>
      <c r="U5" s="22">
        <f>+S5*J$9</f>
        <v>0</v>
      </c>
      <c r="V5" s="23">
        <f>+U$3-U5</f>
        <v>0</v>
      </c>
      <c r="W5" s="31">
        <f>0.15*J$6</f>
        <v>0</v>
      </c>
      <c r="X5" s="24">
        <f>+W5*J$8</f>
        <v>0</v>
      </c>
      <c r="Y5" s="99">
        <f>+X5-V5</f>
        <v>0</v>
      </c>
      <c r="Z5" s="120"/>
    </row>
    <row r="6" spans="2:26" ht="30" customHeight="1">
      <c r="B6" s="3" t="s">
        <v>0</v>
      </c>
      <c r="C6" s="4"/>
      <c r="D6" s="4"/>
      <c r="E6" s="4"/>
      <c r="F6" s="4"/>
      <c r="G6" s="4"/>
      <c r="H6" s="4"/>
      <c r="I6" s="5"/>
      <c r="J6" s="53"/>
      <c r="K6" s="52" t="s">
        <v>1</v>
      </c>
      <c r="L6" s="25" t="s">
        <v>29</v>
      </c>
      <c r="M6" s="26">
        <v>16</v>
      </c>
      <c r="N6" s="27">
        <v>8500</v>
      </c>
      <c r="O6" s="28">
        <v>71</v>
      </c>
      <c r="P6" s="18">
        <f>+AA$1/O6</f>
        <v>985.9154929577464</v>
      </c>
      <c r="Q6" s="27">
        <v>300</v>
      </c>
      <c r="R6" s="29">
        <v>2000</v>
      </c>
      <c r="S6" s="30">
        <f>+R6+Q6+P6+N6</f>
        <v>11785.915492957745</v>
      </c>
      <c r="T6" s="22">
        <f>+N6*J$9</f>
        <v>0</v>
      </c>
      <c r="U6" s="22">
        <f>+S6*J$9</f>
        <v>0</v>
      </c>
      <c r="V6" s="23">
        <f>+U$3-U6</f>
        <v>0</v>
      </c>
      <c r="W6" s="31">
        <f>0.1*J$6</f>
        <v>0</v>
      </c>
      <c r="X6" s="24">
        <f>+W6*J$8</f>
        <v>0</v>
      </c>
      <c r="Y6" s="99">
        <f>+X6-V6</f>
        <v>0</v>
      </c>
      <c r="Z6" s="120"/>
    </row>
    <row r="7" spans="2:26" ht="30" customHeight="1" thickBot="1">
      <c r="B7" s="3" t="s">
        <v>2</v>
      </c>
      <c r="C7" s="4"/>
      <c r="D7" s="4"/>
      <c r="E7" s="4"/>
      <c r="F7" s="4"/>
      <c r="G7" s="4"/>
      <c r="H7" s="4"/>
      <c r="I7" s="5"/>
      <c r="J7" s="53"/>
      <c r="K7" s="52" t="s">
        <v>1</v>
      </c>
      <c r="L7" s="8" t="s">
        <v>30</v>
      </c>
      <c r="M7" s="32">
        <v>10.7</v>
      </c>
      <c r="N7" s="33">
        <v>5745</v>
      </c>
      <c r="O7" s="34">
        <v>134</v>
      </c>
      <c r="P7" s="18">
        <f>+AA$1/O7</f>
        <v>522.3880597014926</v>
      </c>
      <c r="Q7" s="33">
        <v>400</v>
      </c>
      <c r="R7" s="35">
        <v>3000</v>
      </c>
      <c r="S7" s="36">
        <f>+R7+Q7+P7+N7</f>
        <v>9667.388059701492</v>
      </c>
      <c r="T7" s="37">
        <f>+N7*J$9</f>
        <v>0</v>
      </c>
      <c r="U7" s="37">
        <f>+S7*J$9</f>
        <v>0</v>
      </c>
      <c r="V7" s="102">
        <f>+U$3-U7</f>
        <v>0</v>
      </c>
      <c r="W7" s="38">
        <f>0.15*J$6</f>
        <v>0</v>
      </c>
      <c r="X7" s="39">
        <f>+W7*J$8</f>
        <v>0</v>
      </c>
      <c r="Y7" s="100">
        <f>+X7-V7</f>
        <v>0</v>
      </c>
      <c r="Z7" s="121"/>
    </row>
    <row r="8" spans="2:25" ht="30" customHeight="1" thickBot="1">
      <c r="B8" s="3" t="s">
        <v>3</v>
      </c>
      <c r="C8" s="41"/>
      <c r="D8" s="42"/>
      <c r="E8" s="4"/>
      <c r="F8" s="4"/>
      <c r="G8" s="4"/>
      <c r="H8" s="4"/>
      <c r="I8" s="5"/>
      <c r="J8" s="54"/>
      <c r="K8" s="52" t="s">
        <v>4</v>
      </c>
      <c r="L8" s="78">
        <f>+B13</f>
        <v>0</v>
      </c>
      <c r="M8" s="79"/>
      <c r="N8" s="80"/>
      <c r="O8" s="81"/>
      <c r="P8" s="80">
        <f>+AD13</f>
        <v>0</v>
      </c>
      <c r="Q8" s="80"/>
      <c r="R8" s="82"/>
      <c r="S8" s="83">
        <f>+R8+Q8+P8+N8</f>
        <v>0</v>
      </c>
      <c r="T8" s="84">
        <f>+X13*J9</f>
        <v>0</v>
      </c>
      <c r="U8" s="84">
        <f>+X13*J$9</f>
        <v>0</v>
      </c>
      <c r="V8" s="103">
        <f>IF(U8=0,0,U3-U8)</f>
        <v>0</v>
      </c>
      <c r="W8" s="85">
        <f>IF(U8=0,0,J$6*(J13-10)/100)</f>
        <v>0</v>
      </c>
      <c r="X8" s="86">
        <f>IF(U8=0,0,W8*J8)</f>
        <v>0</v>
      </c>
      <c r="Y8" s="101">
        <f>+X8-V8</f>
        <v>0</v>
      </c>
    </row>
    <row r="9" spans="2:25" ht="30" customHeight="1" thickBot="1">
      <c r="B9" s="3" t="s">
        <v>5</v>
      </c>
      <c r="C9" s="4"/>
      <c r="D9" s="4"/>
      <c r="E9" s="4"/>
      <c r="F9" s="4"/>
      <c r="G9" s="4"/>
      <c r="H9" s="4"/>
      <c r="I9" s="5"/>
      <c r="J9" s="55">
        <f>+J6*J7</f>
        <v>0</v>
      </c>
      <c r="K9" s="52" t="s">
        <v>6</v>
      </c>
      <c r="L9" s="78">
        <f>+B14</f>
        <v>0</v>
      </c>
      <c r="M9" s="79"/>
      <c r="N9" s="80"/>
      <c r="O9" s="81"/>
      <c r="P9" s="80">
        <f>+AD14</f>
        <v>0</v>
      </c>
      <c r="Q9" s="80"/>
      <c r="R9" s="82"/>
      <c r="S9" s="83">
        <f>+R9+Q9+P9+N9</f>
        <v>0</v>
      </c>
      <c r="T9" s="84">
        <f>+X14*J9</f>
        <v>0</v>
      </c>
      <c r="U9" s="84">
        <f>+X14*J$9</f>
        <v>0</v>
      </c>
      <c r="V9" s="103">
        <f>IF(U9=0,0,U3-U9)</f>
        <v>0</v>
      </c>
      <c r="W9" s="85">
        <f>IF(U9=0,0,J$6*(J14-10)/100)</f>
        <v>0</v>
      </c>
      <c r="X9" s="86">
        <f>IF(U9=0,0,W9*J8)</f>
        <v>0</v>
      </c>
      <c r="Y9" s="101">
        <f>+X9-V9</f>
        <v>0</v>
      </c>
    </row>
    <row r="10" spans="2:24" ht="24.75" customHeight="1" thickBot="1">
      <c r="B10" s="118" t="s">
        <v>34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2:33" ht="31.5">
      <c r="B11" s="108" t="s">
        <v>16</v>
      </c>
      <c r="C11" s="59"/>
      <c r="D11" s="59"/>
      <c r="E11" s="59"/>
      <c r="F11" s="59"/>
      <c r="G11" s="59"/>
      <c r="H11" s="59"/>
      <c r="I11" s="60"/>
      <c r="J11" s="61" t="s">
        <v>32</v>
      </c>
      <c r="K11" s="112" t="s">
        <v>7</v>
      </c>
      <c r="L11" s="113"/>
      <c r="M11" s="62"/>
      <c r="N11" s="62"/>
      <c r="O11" s="62"/>
      <c r="P11" s="62"/>
      <c r="Q11" s="62"/>
      <c r="R11" s="62"/>
      <c r="S11" s="62"/>
      <c r="T11" s="106" t="s">
        <v>8</v>
      </c>
      <c r="U11" s="107"/>
      <c r="V11" s="61" t="s">
        <v>31</v>
      </c>
      <c r="W11" s="63" t="s">
        <v>9</v>
      </c>
      <c r="X11" s="87" t="s">
        <v>10</v>
      </c>
      <c r="AA11" s="104"/>
      <c r="AB11" s="104"/>
      <c r="AC11" s="105"/>
      <c r="AD11" s="105"/>
      <c r="AE11" s="43"/>
      <c r="AF11" s="56"/>
      <c r="AG11" s="57"/>
    </row>
    <row r="12" spans="2:33" ht="30.75" thickBot="1">
      <c r="B12" s="109"/>
      <c r="C12" s="59"/>
      <c r="D12" s="59"/>
      <c r="E12" s="59"/>
      <c r="F12" s="59"/>
      <c r="G12" s="59"/>
      <c r="H12" s="59"/>
      <c r="I12" s="60"/>
      <c r="J12" s="64" t="s">
        <v>33</v>
      </c>
      <c r="K12" s="65" t="s">
        <v>17</v>
      </c>
      <c r="L12" s="64" t="s">
        <v>18</v>
      </c>
      <c r="M12" s="66"/>
      <c r="N12" s="66"/>
      <c r="O12" s="66"/>
      <c r="P12" s="66"/>
      <c r="Q12" s="66"/>
      <c r="R12" s="66"/>
      <c r="S12" s="66"/>
      <c r="T12" s="65" t="s">
        <v>19</v>
      </c>
      <c r="U12" s="64" t="s">
        <v>21</v>
      </c>
      <c r="V12" s="64" t="s">
        <v>21</v>
      </c>
      <c r="W12" s="67" t="s">
        <v>21</v>
      </c>
      <c r="X12" s="88" t="s">
        <v>21</v>
      </c>
      <c r="AA12" s="43"/>
      <c r="AB12" s="43"/>
      <c r="AC12" s="43"/>
      <c r="AD12" s="43"/>
      <c r="AE12" s="43"/>
      <c r="AF12" s="43"/>
      <c r="AG12" s="57"/>
    </row>
    <row r="13" spans="2:33" ht="22.5" customHeight="1" thickBot="1">
      <c r="B13" s="69"/>
      <c r="C13" s="70"/>
      <c r="D13" s="70"/>
      <c r="E13" s="70"/>
      <c r="F13" s="70"/>
      <c r="G13" s="70"/>
      <c r="H13" s="70"/>
      <c r="I13" s="71"/>
      <c r="J13" s="72"/>
      <c r="K13" s="73"/>
      <c r="L13" s="72"/>
      <c r="M13" s="74"/>
      <c r="N13" s="74"/>
      <c r="O13" s="74"/>
      <c r="P13" s="74"/>
      <c r="Q13" s="74"/>
      <c r="R13" s="74"/>
      <c r="S13" s="74"/>
      <c r="T13" s="75"/>
      <c r="U13" s="72">
        <f>IF(T13=0,0,+AA1/T13)</f>
        <v>0</v>
      </c>
      <c r="V13" s="72"/>
      <c r="W13" s="76"/>
      <c r="X13" s="89">
        <f>+W13+V13+U13+L13</f>
        <v>0</v>
      </c>
      <c r="AA13" s="44"/>
      <c r="AB13" s="45"/>
      <c r="AC13" s="46"/>
      <c r="AD13" s="58"/>
      <c r="AE13" s="45"/>
      <c r="AF13" s="45"/>
      <c r="AG13" s="47"/>
    </row>
    <row r="14" spans="2:33" ht="22.5" customHeight="1" thickBot="1">
      <c r="B14" s="69"/>
      <c r="C14" s="70"/>
      <c r="D14" s="70"/>
      <c r="E14" s="70"/>
      <c r="F14" s="70"/>
      <c r="G14" s="70"/>
      <c r="H14" s="70"/>
      <c r="I14" s="71"/>
      <c r="J14" s="72"/>
      <c r="K14" s="73"/>
      <c r="L14" s="72"/>
      <c r="M14" s="77"/>
      <c r="N14" s="77"/>
      <c r="O14" s="77"/>
      <c r="P14" s="77"/>
      <c r="Q14" s="77"/>
      <c r="R14" s="77"/>
      <c r="S14" s="77"/>
      <c r="T14" s="75"/>
      <c r="U14" s="72">
        <f>IF(T14=0,0,+AA1/T14)</f>
        <v>0</v>
      </c>
      <c r="V14" s="72"/>
      <c r="W14" s="76"/>
      <c r="X14" s="89">
        <f>+W14+V14+U14+L14</f>
        <v>0</v>
      </c>
      <c r="AA14" s="44"/>
      <c r="AB14" s="45"/>
      <c r="AC14" s="46"/>
      <c r="AD14" s="58"/>
      <c r="AE14" s="45"/>
      <c r="AF14" s="45"/>
      <c r="AG14" s="47"/>
    </row>
    <row r="15" spans="27:33" ht="30.75" customHeight="1">
      <c r="AA15" s="51"/>
      <c r="AB15" s="51"/>
      <c r="AC15" s="51"/>
      <c r="AD15" s="51"/>
      <c r="AE15" s="51"/>
      <c r="AF15" s="51"/>
      <c r="AG15" s="51"/>
    </row>
    <row r="16" spans="2:15" ht="30.75" customHeight="1">
      <c r="B16" s="43"/>
      <c r="C16" s="44"/>
      <c r="D16" s="45"/>
      <c r="E16" s="46"/>
      <c r="F16" s="45"/>
      <c r="G16" s="45"/>
      <c r="H16" s="45"/>
      <c r="I16" s="47"/>
      <c r="J16" s="48"/>
      <c r="K16" s="48"/>
      <c r="L16" s="49"/>
      <c r="M16" s="50"/>
      <c r="N16" s="48"/>
      <c r="O16" s="48"/>
    </row>
    <row r="17" ht="30.75" customHeight="1"/>
    <row r="18" ht="30.75" customHeight="1"/>
    <row r="19" ht="30.75" customHeight="1"/>
    <row r="20" ht="30.75" customHeight="1"/>
    <row r="21" ht="30.75" customHeight="1"/>
  </sheetData>
  <sheetProtection password="D4EE" sheet="1" objects="1" scenarios="1"/>
  <mergeCells count="10">
    <mergeCell ref="AA11:AB11"/>
    <mergeCell ref="AC11:AD11"/>
    <mergeCell ref="T11:U11"/>
    <mergeCell ref="B11:B12"/>
    <mergeCell ref="L1:L2"/>
    <mergeCell ref="K11:L11"/>
    <mergeCell ref="M1:N1"/>
    <mergeCell ref="O1:P1"/>
    <mergeCell ref="B10:X10"/>
    <mergeCell ref="Z2:Z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Kovy</dc:creator>
  <cp:keywords/>
  <dc:description/>
  <cp:lastModifiedBy>Kovy</cp:lastModifiedBy>
  <dcterms:created xsi:type="dcterms:W3CDTF">2014-06-12T08:44:14Z</dcterms:created>
  <dcterms:modified xsi:type="dcterms:W3CDTF">2015-04-03T10:05:51Z</dcterms:modified>
  <cp:category/>
  <cp:version/>
  <cp:contentType/>
  <cp:contentStatus/>
</cp:coreProperties>
</file>